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incipal" sheetId="1" r:id="rId1"/>
    <sheet name="Datos base" sheetId="2" r:id="rId2"/>
  </sheets>
  <definedNames>
    <definedName name="Av">'Principal'!$F$8</definedName>
    <definedName name="avo">'Datos base'!$C$11</definedName>
    <definedName name="b">'Principal'!$C$9</definedName>
    <definedName name="d">'Datos base'!$C$15</definedName>
    <definedName name="Ec">'Datos base'!$E$6</definedName>
    <definedName name="Em">'Datos base'!$C$6</definedName>
    <definedName name="f">'Datos base'!$C$7</definedName>
    <definedName name="fs">'Datos base'!$C$16</definedName>
    <definedName name="fv">'Datos base'!$C$8</definedName>
    <definedName name="h">'Principal'!$C$8</definedName>
    <definedName name="I">'Principal'!$F$6</definedName>
    <definedName name="Ir">'Principal'!$F$20</definedName>
    <definedName name="La">'Principal'!$C$6</definedName>
    <definedName name="q">'Principal'!$C$25</definedName>
    <definedName name="s">'Principal'!$C$7</definedName>
    <definedName name="seq">'Principal'!$C$15</definedName>
    <definedName name="t">'Datos base'!$C$13</definedName>
    <definedName name="W">'Principal'!$F$7</definedName>
    <definedName name="Wr">'Principal'!$F$21</definedName>
    <definedName name="z">'Principal'!$F$22</definedName>
  </definedNames>
  <calcPr fullCalcOnLoad="1"/>
</workbook>
</file>

<file path=xl/sharedStrings.xml><?xml version="1.0" encoding="utf-8"?>
<sst xmlns="http://schemas.openxmlformats.org/spreadsheetml/2006/main" count="76" uniqueCount="54">
  <si>
    <t>cm</t>
  </si>
  <si>
    <t>Madera</t>
  </si>
  <si>
    <t>kN/cm²</t>
  </si>
  <si>
    <r>
      <t>cm</t>
    </r>
    <r>
      <rPr>
        <vertAlign val="superscript"/>
        <sz val="8"/>
        <rFont val="Arial"/>
        <family val="2"/>
      </rPr>
      <t>4</t>
    </r>
  </si>
  <si>
    <t>m</t>
  </si>
  <si>
    <t>kN/m</t>
  </si>
  <si>
    <t>mm</t>
  </si>
  <si>
    <t>PERITAJE Y REFUERZO DE FORJADO DE MADERA</t>
  </si>
  <si>
    <r>
      <t>módulo de elasticidad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E =</t>
    </r>
  </si>
  <si>
    <r>
      <t xml:space="preserve">tensión máxima segura a flexión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 =</t>
    </r>
  </si>
  <si>
    <r>
      <t>separación entre vigas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s =</t>
    </r>
  </si>
  <si>
    <r>
      <t>luz (biapoyada) viga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L =</t>
    </r>
  </si>
  <si>
    <r>
      <t>canto de vigas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h =</t>
    </r>
  </si>
  <si>
    <r>
      <t>ancho de vigas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b =</t>
    </r>
  </si>
  <si>
    <r>
      <t>inercia sección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I =</t>
    </r>
  </si>
  <si>
    <r>
      <t>módulo resistente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W =</t>
    </r>
  </si>
  <si>
    <r>
      <t>cm</t>
    </r>
    <r>
      <rPr>
        <vertAlign val="superscript"/>
        <sz val="8"/>
        <rFont val="Arial"/>
        <family val="2"/>
      </rPr>
      <t>3</t>
    </r>
  </si>
  <si>
    <r>
      <t>cm</t>
    </r>
    <r>
      <rPr>
        <vertAlign val="superscript"/>
        <sz val="8"/>
        <rFont val="Arial"/>
        <family val="2"/>
      </rPr>
      <t>4</t>
    </r>
  </si>
  <si>
    <r>
      <t xml:space="preserve">LIMITACIÓN DE FLECHA = </t>
    </r>
    <r>
      <rPr>
        <b/>
        <sz val="10"/>
        <rFont val="Arial"/>
        <family val="2"/>
      </rPr>
      <t>1/</t>
    </r>
  </si>
  <si>
    <r>
      <t>sec efect cort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Av =</t>
    </r>
  </si>
  <si>
    <t>DATOS GEOMETRIA</t>
  </si>
  <si>
    <t>VALORES SECCIÓN</t>
  </si>
  <si>
    <r>
      <t>E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/E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0"/>
      </rPr>
      <t>=</t>
    </r>
  </si>
  <si>
    <r>
      <t>kN/m</t>
    </r>
    <r>
      <rPr>
        <vertAlign val="superscript"/>
        <sz val="8"/>
        <rFont val="Arial"/>
        <family val="2"/>
      </rPr>
      <t>2</t>
    </r>
  </si>
  <si>
    <t>por resistencia a mto.</t>
  </si>
  <si>
    <r>
      <t xml:space="preserve">tensión máxima segura a cortante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</t>
    </r>
  </si>
  <si>
    <t>por resistencia a cortante</t>
  </si>
  <si>
    <t>CARGA RESISTIDA =</t>
  </si>
  <si>
    <r>
      <t>kN/m</t>
    </r>
    <r>
      <rPr>
        <b/>
        <vertAlign val="superscript"/>
        <sz val="8"/>
        <rFont val="Arial"/>
        <family val="2"/>
      </rPr>
      <t>2</t>
    </r>
  </si>
  <si>
    <t>fjurado@aq.upm.es</t>
  </si>
  <si>
    <t xml:space="preserve">este programa se difunde gratuitamente, se agradecen comentarios o mejoras a </t>
  </si>
  <si>
    <r>
      <t>espesor capa de compresión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t =</t>
    </r>
  </si>
  <si>
    <t>s equivalente =</t>
  </si>
  <si>
    <t>Inercia eqivalente Hormigon</t>
  </si>
  <si>
    <t>cota centro gravedad</t>
  </si>
  <si>
    <r>
      <t>inercia sec. reforzada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I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</si>
  <si>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r>
      <t>módulo resistente reforz.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W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</si>
  <si>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r>
      <t>(inercia/mto estatico parte sec.)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z</t>
    </r>
    <r>
      <rPr>
        <b/>
        <sz val="10"/>
        <rFont val="Arial"/>
        <family val="2"/>
      </rPr>
      <t xml:space="preserve"> =</t>
    </r>
  </si>
  <si>
    <t>Hormigón</t>
  </si>
  <si>
    <t>DATOS DE MATERIALES y otros</t>
  </si>
  <si>
    <t>Rasante máximo V/z=</t>
  </si>
  <si>
    <t>Resist conector a cortante</t>
  </si>
  <si>
    <r>
      <t xml:space="preserve">diámetro conectores   </t>
    </r>
    <r>
      <rPr>
        <b/>
        <sz val="10"/>
        <rFont val="Arial"/>
        <family val="2"/>
      </rPr>
      <t>d =</t>
    </r>
  </si>
  <si>
    <r>
      <t xml:space="preserve">resist. cortadura conector  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</si>
  <si>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kN</t>
  </si>
  <si>
    <t>Resist rasgado madera</t>
  </si>
  <si>
    <r>
      <t xml:space="preserve">TOTAL DE CONECTORES EN  </t>
    </r>
    <r>
      <rPr>
        <b/>
        <sz val="10"/>
        <rFont val="Arial"/>
        <family val="2"/>
      </rPr>
      <t>L/4 =</t>
    </r>
  </si>
  <si>
    <t>uds</t>
  </si>
  <si>
    <t>CARGA MAX. CON REFUERZO =</t>
  </si>
  <si>
    <t>igual resiste a cortante</t>
  </si>
  <si>
    <r>
      <t>carga servicio necesaria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q =</t>
    </r>
  </si>
  <si>
    <t>Su referencia:</t>
  </si>
  <si>
    <t>Proyecto Delta</t>
  </si>
  <si>
    <t>Planta 3-a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</si>
</sst>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"/>
    <numFmt numFmtId="175" formatCode="0.000"/>
    <numFmt numFmtId="176" formatCode="0.00000"/>
    <numFmt numFmtId="177" formatCode="0.0000"/>
    <numFmt numFmtId="178" formatCode="#,##0.0"/>
  </numFmts>
  <fonts count="16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b/>
      <sz val="14"/>
      <color indexed="10"/>
      <name val="Arial"/>
      <family val="0"/>
    </font>
    <font>
      <sz val="8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sz val="7"/>
      <color indexed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u val="single"/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right"/>
    </xf>
    <xf numFmtId="174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74" fontId="0" fillId="0" borderId="1" xfId="0" applyNumberForma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15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74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/>
      <protection locked="0"/>
    </xf>
    <xf numFmtId="0" fontId="8" fillId="4" borderId="3" xfId="0" applyFont="1" applyFill="1" applyBorder="1" applyAlignment="1" applyProtection="1">
      <alignment/>
      <protection locked="0"/>
    </xf>
    <xf numFmtId="0" fontId="8" fillId="4" borderId="4" xfId="0" applyFont="1" applyFill="1" applyBorder="1" applyAlignment="1" applyProtection="1">
      <alignment/>
      <protection locked="0"/>
    </xf>
    <xf numFmtId="0" fontId="8" fillId="4" borderId="5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8" fillId="4" borderId="6" xfId="0" applyFont="1" applyFill="1" applyBorder="1" applyAlignment="1" applyProtection="1">
      <alignment/>
      <protection locked="0"/>
    </xf>
    <xf numFmtId="0" fontId="8" fillId="4" borderId="7" xfId="0" applyFont="1" applyFill="1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 locked="0"/>
    </xf>
    <xf numFmtId="0" fontId="8" fillId="4" borderId="9" xfId="0" applyFont="1" applyFill="1" applyBorder="1" applyAlignment="1" applyProtection="1">
      <alignment/>
      <protection locked="0"/>
    </xf>
    <xf numFmtId="3" fontId="0" fillId="0" borderId="1" xfId="0" applyNumberFormat="1" applyFill="1" applyBorder="1" applyAlignment="1">
      <alignment/>
    </xf>
    <xf numFmtId="174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 horizontal="left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15" fillId="0" borderId="0" xfId="15" applyFont="1" applyAlignment="1" applyProtection="1">
      <alignment/>
      <protection locked="0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12</xdr:row>
      <xdr:rowOff>19050</xdr:rowOff>
    </xdr:from>
    <xdr:to>
      <xdr:col>14</xdr:col>
      <xdr:colOff>104775</xdr:colOff>
      <xdr:row>19</xdr:row>
      <xdr:rowOff>133350</xdr:rowOff>
    </xdr:to>
    <xdr:grpSp>
      <xdr:nvGrpSpPr>
        <xdr:cNvPr id="1" name="Group 11"/>
        <xdr:cNvGrpSpPr>
          <a:grpSpLocks/>
        </xdr:cNvGrpSpPr>
      </xdr:nvGrpSpPr>
      <xdr:grpSpPr>
        <a:xfrm>
          <a:off x="6181725" y="2019300"/>
          <a:ext cx="2409825" cy="1285875"/>
          <a:chOff x="751" y="316"/>
          <a:chExt cx="253" cy="134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843" y="333"/>
            <a:ext cx="66" cy="117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751" y="316"/>
            <a:ext cx="253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873" y="321"/>
            <a:ext cx="8" cy="57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urado@aq.upm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R54"/>
  <sheetViews>
    <sheetView tabSelected="1" zoomScale="120" zoomScaleNormal="120" workbookViewId="0" topLeftCell="A1">
      <selection activeCell="C6" sqref="C6"/>
    </sheetView>
  </sheetViews>
  <sheetFormatPr defaultColWidth="11.421875" defaultRowHeight="12.75"/>
  <cols>
    <col min="1" max="1" width="3.7109375" style="0" customWidth="1"/>
    <col min="2" max="2" width="20.421875" style="0" customWidth="1"/>
    <col min="3" max="3" width="6.140625" style="0" customWidth="1"/>
    <col min="4" max="4" width="5.7109375" style="0" customWidth="1"/>
    <col min="5" max="5" width="18.28125" style="0" customWidth="1"/>
    <col min="6" max="6" width="7.57421875" style="0" customWidth="1"/>
    <col min="7" max="7" width="6.421875" style="0" customWidth="1"/>
    <col min="8" max="8" width="18.57421875" style="0" customWidth="1"/>
    <col min="9" max="9" width="6.00390625" style="0" customWidth="1"/>
    <col min="10" max="10" width="7.8515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8515625" style="0" customWidth="1"/>
    <col min="15" max="15" width="5.8515625" style="0" customWidth="1"/>
    <col min="16" max="16" width="6.00390625" style="0" customWidth="1"/>
    <col min="17" max="17" width="4.8515625" style="0" customWidth="1"/>
    <col min="18" max="18" width="2.421875" style="0" customWidth="1"/>
  </cols>
  <sheetData>
    <row r="1" ht="6" customHeight="1"/>
    <row r="2" spans="2:10" ht="18">
      <c r="B2" s="15" t="s">
        <v>7</v>
      </c>
      <c r="C2" s="15"/>
      <c r="D2" s="15"/>
      <c r="E2" s="15"/>
      <c r="F2" s="15"/>
      <c r="G2" s="15"/>
      <c r="J2" s="16"/>
    </row>
    <row r="3" spans="3:12" ht="12.75" customHeight="1">
      <c r="C3" s="15"/>
      <c r="D3" s="15"/>
      <c r="E3" s="27" t="s">
        <v>30</v>
      </c>
      <c r="F3" s="61" t="s">
        <v>29</v>
      </c>
      <c r="G3" s="15"/>
      <c r="H3" s="15"/>
      <c r="I3" s="15"/>
      <c r="J3" s="16"/>
      <c r="L3" s="17"/>
    </row>
    <row r="4" spans="3:12" ht="12.75" customHeight="1">
      <c r="C4" s="15"/>
      <c r="D4" s="15"/>
      <c r="E4" s="27"/>
      <c r="F4" s="28"/>
      <c r="G4" s="15"/>
      <c r="H4" s="15"/>
      <c r="I4" s="15"/>
      <c r="J4" s="16"/>
      <c r="L4" s="17"/>
    </row>
    <row r="5" spans="2:10" ht="12.75">
      <c r="B5" s="62" t="s">
        <v>20</v>
      </c>
      <c r="C5" s="62"/>
      <c r="E5" s="62" t="s">
        <v>21</v>
      </c>
      <c r="F5" s="62"/>
      <c r="J5" s="4"/>
    </row>
    <row r="6" spans="2:10" ht="12.75" customHeight="1">
      <c r="B6" s="13" t="s">
        <v>11</v>
      </c>
      <c r="C6" s="47">
        <v>5</v>
      </c>
      <c r="D6" s="3" t="s">
        <v>4</v>
      </c>
      <c r="E6" s="13" t="s">
        <v>14</v>
      </c>
      <c r="F6" s="20">
        <f>(b*h^3)/12</f>
        <v>4096</v>
      </c>
      <c r="G6" s="3" t="s">
        <v>3</v>
      </c>
      <c r="H6" s="13" t="str">
        <f>"con deform máx.  1/"&amp;TEXT('Datos base'!C11,0)</f>
        <v>con deform máx.  1/300</v>
      </c>
      <c r="I6" s="24">
        <f>0.0001*77*Em*I/(avo*s*La^3)</f>
        <v>2.1026133333333332</v>
      </c>
      <c r="J6" s="3" t="s">
        <v>23</v>
      </c>
    </row>
    <row r="7" spans="2:10" ht="12.75">
      <c r="B7" s="13" t="s">
        <v>10</v>
      </c>
      <c r="C7" s="47">
        <v>0.4</v>
      </c>
      <c r="D7" s="3" t="s">
        <v>4</v>
      </c>
      <c r="E7" s="13" t="s">
        <v>15</v>
      </c>
      <c r="F7" s="20">
        <f>(b*h^2)/6</f>
        <v>512</v>
      </c>
      <c r="G7" s="3" t="s">
        <v>16</v>
      </c>
      <c r="H7" s="13" t="s">
        <v>24</v>
      </c>
      <c r="I7" s="24">
        <f>0.01*8*W*f/(s*La^2)</f>
        <v>4.096</v>
      </c>
      <c r="J7" s="3" t="s">
        <v>23</v>
      </c>
    </row>
    <row r="8" spans="2:10" ht="12.75">
      <c r="B8" s="13" t="s">
        <v>12</v>
      </c>
      <c r="C8" s="47">
        <v>16</v>
      </c>
      <c r="D8" s="3" t="s">
        <v>0</v>
      </c>
      <c r="E8" s="13" t="s">
        <v>19</v>
      </c>
      <c r="F8" s="20">
        <f>(b*h)/1.5</f>
        <v>128</v>
      </c>
      <c r="G8" s="3" t="s">
        <v>17</v>
      </c>
      <c r="H8" s="13" t="s">
        <v>26</v>
      </c>
      <c r="I8" s="24">
        <f>2*Av*fv/(s*La)</f>
        <v>12.8</v>
      </c>
      <c r="J8" s="3" t="s">
        <v>23</v>
      </c>
    </row>
    <row r="9" spans="2:4" ht="12.75">
      <c r="B9" s="13" t="s">
        <v>13</v>
      </c>
      <c r="C9" s="47">
        <v>12</v>
      </c>
      <c r="D9" s="3" t="s">
        <v>0</v>
      </c>
    </row>
    <row r="10" spans="8:10" ht="15.75">
      <c r="H10" s="26" t="s">
        <v>27</v>
      </c>
      <c r="I10" s="44">
        <f>MIN(I6:I8)</f>
        <v>2.1026133333333332</v>
      </c>
      <c r="J10" s="25" t="s">
        <v>28</v>
      </c>
    </row>
    <row r="12" spans="2:12" ht="15.75">
      <c r="B12" s="36" t="str">
        <f>"REFUERZO CON CAPA DE COMPRESIÓN DE H. DE "&amp;TEXT(t,0)&amp;" cm"</f>
        <v>REFUERZO CON CAPA DE COMPRESIÓN DE H. DE 3 cm</v>
      </c>
      <c r="C12" s="1"/>
      <c r="D12" s="1"/>
      <c r="F12" s="31"/>
      <c r="G12" s="8"/>
      <c r="H12" s="8"/>
      <c r="L12" s="30">
        <f>100*s</f>
        <v>40</v>
      </c>
    </row>
    <row r="13" spans="2:9" ht="15.75">
      <c r="B13" s="36" t="str">
        <f>"CONECTORES  d = "&amp;TEXT(d,0)&amp;" mm   Y LONGITUD &gt; "&amp;TEXT(t/2+h/3,0)&amp;" cm"</f>
        <v>CONECTORES  d = 10 mm   Y LONGITUD &gt; 7 cm</v>
      </c>
      <c r="C13" s="1"/>
      <c r="D13" s="1"/>
      <c r="F13" s="31"/>
      <c r="G13" s="8"/>
      <c r="H13" s="8"/>
      <c r="I13" s="30">
        <f>t</f>
        <v>3</v>
      </c>
    </row>
    <row r="15" spans="2:4" ht="12.75">
      <c r="B15" s="19" t="s">
        <v>32</v>
      </c>
      <c r="C15" s="5">
        <f>100*s/'Datos base'!F8</f>
        <v>80</v>
      </c>
      <c r="D15" s="3" t="s">
        <v>0</v>
      </c>
    </row>
    <row r="16" spans="2:11" ht="12.75">
      <c r="B16" s="19" t="s">
        <v>34</v>
      </c>
      <c r="C16" s="24">
        <f>(b*h*h/2+seq*t*(t/2+h))/(b*h+seq*t)</f>
        <v>13.277777777777779</v>
      </c>
      <c r="D16" s="3" t="s">
        <v>0</v>
      </c>
      <c r="E16" s="3"/>
      <c r="K16" s="30">
        <f>h</f>
        <v>16</v>
      </c>
    </row>
    <row r="17" spans="2:4" ht="12.75">
      <c r="B17" s="19" t="s">
        <v>33</v>
      </c>
      <c r="C17" s="32">
        <f>(seq*t^3)/12</f>
        <v>180</v>
      </c>
      <c r="D17" s="3" t="s">
        <v>3</v>
      </c>
    </row>
    <row r="18" spans="2:4" ht="12.75">
      <c r="B18" s="13" t="s">
        <v>41</v>
      </c>
      <c r="C18" s="24">
        <f>0.01*fs*0.67*3.14*d^2/4</f>
        <v>5.2595</v>
      </c>
      <c r="D18" s="3" t="s">
        <v>44</v>
      </c>
    </row>
    <row r="19" spans="2:4" ht="12.75">
      <c r="B19" s="13" t="s">
        <v>45</v>
      </c>
      <c r="C19" s="24">
        <f>0.1*f*d*h/3</f>
        <v>5.333333333333333</v>
      </c>
      <c r="D19" s="3" t="s">
        <v>44</v>
      </c>
    </row>
    <row r="20" spans="5:10" ht="15.75">
      <c r="E20" s="13" t="s">
        <v>35</v>
      </c>
      <c r="F20" s="20">
        <f>C17+I+seq*t*(h+t/2-C16)^2+b*h*(C16-h/2)^2</f>
        <v>13902.666666666668</v>
      </c>
      <c r="G20" s="3" t="s">
        <v>3</v>
      </c>
      <c r="H20" s="13" t="str">
        <f>"con deform máx.  1/"&amp;TEXT('Datos base'!C11,0)</f>
        <v>con deform máx.  1/300</v>
      </c>
      <c r="I20" s="24">
        <f>0.0001*77*Em*Ir/(avo*s*La^3)</f>
        <v>7.1367022222222225</v>
      </c>
      <c r="J20" s="3" t="s">
        <v>23</v>
      </c>
    </row>
    <row r="21" spans="5:12" ht="14.25">
      <c r="E21" s="13" t="s">
        <v>36</v>
      </c>
      <c r="F21" s="20">
        <f>F20/C16</f>
        <v>1047.0627615062763</v>
      </c>
      <c r="G21" s="3" t="s">
        <v>16</v>
      </c>
      <c r="H21" s="13" t="s">
        <v>24</v>
      </c>
      <c r="I21" s="24">
        <f>0.01*8*Wr*f/(s*La^2)</f>
        <v>8.376502092050211</v>
      </c>
      <c r="J21" s="3" t="s">
        <v>23</v>
      </c>
      <c r="L21" s="43">
        <f>b</f>
        <v>12</v>
      </c>
    </row>
    <row r="22" spans="5:10" ht="12.75">
      <c r="E22" s="13" t="s">
        <v>37</v>
      </c>
      <c r="F22" s="34">
        <f>Ir/(b*C16*C16/2)</f>
        <v>13.14304721555995</v>
      </c>
      <c r="G22" s="3" t="s">
        <v>0</v>
      </c>
      <c r="H22" s="13" t="s">
        <v>49</v>
      </c>
      <c r="I22" s="24">
        <f>2*Av*fv/(s*La)</f>
        <v>12.8</v>
      </c>
      <c r="J22" s="3" t="s">
        <v>23</v>
      </c>
    </row>
    <row r="23" spans="8:14" ht="13.5" thickBot="1">
      <c r="H23" s="13"/>
      <c r="I23" s="33"/>
      <c r="J23" s="3"/>
      <c r="K23" s="46" t="s">
        <v>51</v>
      </c>
      <c r="L23" s="8"/>
      <c r="M23" s="8"/>
      <c r="N23" s="8"/>
    </row>
    <row r="24" spans="8:14" ht="15.75">
      <c r="H24" s="26" t="s">
        <v>48</v>
      </c>
      <c r="I24" s="44">
        <f>MIN(I20:I22)</f>
        <v>7.1367022222222225</v>
      </c>
      <c r="J24" s="25" t="s">
        <v>28</v>
      </c>
      <c r="K24" s="48"/>
      <c r="L24" s="49"/>
      <c r="M24" s="49"/>
      <c r="N24" s="50"/>
    </row>
    <row r="25" spans="2:18" ht="12.75">
      <c r="B25" s="13" t="s">
        <v>50</v>
      </c>
      <c r="C25" s="47">
        <v>6</v>
      </c>
      <c r="D25" s="3" t="s">
        <v>23</v>
      </c>
      <c r="K25" s="51"/>
      <c r="L25" s="52" t="s">
        <v>52</v>
      </c>
      <c r="M25" s="52"/>
      <c r="N25" s="53"/>
      <c r="O25" s="38"/>
      <c r="P25" s="38"/>
      <c r="Q25" s="38"/>
      <c r="R25" s="38"/>
    </row>
    <row r="26" spans="2:18" ht="12.75">
      <c r="B26" s="2">
        <f>IF(q&gt;1.01*I24,"CARGA NO RESISTIDA !!","")</f>
      </c>
      <c r="C26" s="8"/>
      <c r="D26" s="8"/>
      <c r="E26" s="13" t="s">
        <v>40</v>
      </c>
      <c r="F26" s="34">
        <f>100*q*s*La/(2*z)</f>
        <v>45.651513698411186</v>
      </c>
      <c r="G26" s="7" t="s">
        <v>5</v>
      </c>
      <c r="K26" s="51"/>
      <c r="L26" s="52"/>
      <c r="M26" s="52"/>
      <c r="N26" s="53"/>
      <c r="O26" s="38"/>
      <c r="P26" s="38"/>
      <c r="Q26" s="38"/>
      <c r="R26" s="38"/>
    </row>
    <row r="27" spans="3:18" ht="12.75">
      <c r="C27" s="8"/>
      <c r="D27" s="8"/>
      <c r="E27" s="13"/>
      <c r="F27" s="9"/>
      <c r="G27" s="7"/>
      <c r="I27" s="37"/>
      <c r="J27" s="3"/>
      <c r="K27" s="51"/>
      <c r="L27" s="52" t="s">
        <v>53</v>
      </c>
      <c r="M27" s="52"/>
      <c r="N27" s="53"/>
      <c r="O27" s="38"/>
      <c r="P27" s="38"/>
      <c r="Q27" s="38"/>
      <c r="R27" s="38"/>
    </row>
    <row r="28" spans="4:18" ht="16.5" thickBot="1">
      <c r="D28" s="8"/>
      <c r="E28" s="13"/>
      <c r="F28" s="9"/>
      <c r="G28" s="7"/>
      <c r="H28" s="26" t="s">
        <v>46</v>
      </c>
      <c r="I28" s="45">
        <f>IF(q&gt;1.01*I24,"---",0.75*F26*La/(4*MIN(C18:C19)))</f>
        <v>8.137331322798838</v>
      </c>
      <c r="J28" s="25" t="s">
        <v>47</v>
      </c>
      <c r="K28" s="54"/>
      <c r="L28" s="55"/>
      <c r="M28" s="55"/>
      <c r="N28" s="56"/>
      <c r="O28" s="38"/>
      <c r="P28" s="38"/>
      <c r="Q28" s="38"/>
      <c r="R28" s="38"/>
    </row>
    <row r="29" spans="8:18" ht="12.75">
      <c r="H29" s="26" t="str">
        <f>"(mínimo zona central uno separado cada "&amp;TEXT(h+t+2,0)&amp;" cm)"</f>
        <v>(mínimo zona central uno separado cada 21 cm)</v>
      </c>
      <c r="K29" s="38"/>
      <c r="L29" s="6"/>
      <c r="M29" s="33"/>
      <c r="N29" s="10"/>
      <c r="O29" s="38"/>
      <c r="P29" s="38"/>
      <c r="Q29" s="38"/>
      <c r="R29" s="38"/>
    </row>
    <row r="30" spans="11:18" ht="7.5" customHeight="1">
      <c r="K30" s="38"/>
      <c r="L30" s="38"/>
      <c r="M30" s="38"/>
      <c r="N30" s="38"/>
      <c r="O30" s="38"/>
      <c r="P30" s="38"/>
      <c r="Q30" s="38"/>
      <c r="R30" s="38"/>
    </row>
    <row r="31" spans="4:18" ht="12.75">
      <c r="D31" s="38"/>
      <c r="E31" s="6"/>
      <c r="F31" s="38"/>
      <c r="G31" s="10"/>
      <c r="H31" s="38"/>
      <c r="I31" s="38"/>
      <c r="J31" s="38"/>
      <c r="K31" s="38"/>
      <c r="L31" s="6"/>
      <c r="M31" s="33"/>
      <c r="N31" s="10"/>
      <c r="O31" s="6"/>
      <c r="P31" s="33"/>
      <c r="Q31" s="10"/>
      <c r="R31" s="38"/>
    </row>
    <row r="32" spans="4:18" ht="5.25" customHeigh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2"/>
      <c r="P32" s="38"/>
      <c r="Q32" s="38"/>
      <c r="R32" s="38"/>
    </row>
    <row r="33" spans="4:18" ht="12.75">
      <c r="D33" s="38"/>
      <c r="E33" s="21"/>
      <c r="F33" s="38"/>
      <c r="G33" s="38"/>
      <c r="H33" s="38"/>
      <c r="I33" s="38"/>
      <c r="J33" s="38"/>
      <c r="K33" s="38"/>
      <c r="L33" s="38"/>
      <c r="M33" s="6"/>
      <c r="N33" s="33"/>
      <c r="O33" s="10"/>
      <c r="P33" s="11"/>
      <c r="Q33" s="12"/>
      <c r="R33" s="38"/>
    </row>
    <row r="34" spans="4:18" ht="7.5" customHeight="1">
      <c r="D34" s="38"/>
      <c r="E34" s="38"/>
      <c r="F34" s="38"/>
      <c r="G34" s="38"/>
      <c r="H34" s="38"/>
      <c r="I34" s="38"/>
      <c r="J34" s="38"/>
      <c r="K34" s="38"/>
      <c r="L34" s="38"/>
      <c r="M34" s="6"/>
      <c r="N34" s="33"/>
      <c r="O34" s="10"/>
      <c r="P34" s="11"/>
      <c r="Q34" s="12"/>
      <c r="R34" s="38"/>
    </row>
    <row r="35" spans="2:18" ht="12.75">
      <c r="B35" s="2"/>
      <c r="D35" s="38"/>
      <c r="E35" s="40"/>
      <c r="F35" s="38"/>
      <c r="G35" s="38"/>
      <c r="H35" s="38"/>
      <c r="I35" s="38"/>
      <c r="J35" s="38"/>
      <c r="K35" s="38"/>
      <c r="L35" s="38"/>
      <c r="M35" s="38"/>
      <c r="N35" s="38"/>
      <c r="O35" s="6"/>
      <c r="P35" s="33"/>
      <c r="Q35" s="10"/>
      <c r="R35" s="38"/>
    </row>
    <row r="36" spans="2:18" ht="6.75" customHeight="1">
      <c r="B36" s="2"/>
      <c r="D36" s="38"/>
      <c r="E36" s="40"/>
      <c r="F36" s="38"/>
      <c r="G36" s="38"/>
      <c r="H36" s="38"/>
      <c r="I36" s="38"/>
      <c r="J36" s="38"/>
      <c r="K36" s="38"/>
      <c r="L36" s="38"/>
      <c r="M36" s="38"/>
      <c r="N36" s="38"/>
      <c r="O36" s="6"/>
      <c r="P36" s="12"/>
      <c r="Q36" s="10"/>
      <c r="R36" s="38"/>
    </row>
    <row r="37" spans="4:18" ht="12.75">
      <c r="D37" s="10"/>
      <c r="E37" s="38"/>
      <c r="F37" s="38"/>
      <c r="G37" s="38"/>
      <c r="H37" s="33"/>
      <c r="I37" s="10"/>
      <c r="J37" s="38"/>
      <c r="K37" s="38"/>
      <c r="L37" s="38"/>
      <c r="M37" s="38"/>
      <c r="N37" s="38"/>
      <c r="O37" s="6"/>
      <c r="P37" s="12"/>
      <c r="Q37" s="10"/>
      <c r="R37" s="38"/>
    </row>
    <row r="38" spans="4:18" ht="13.5" customHeight="1">
      <c r="D38" s="10"/>
      <c r="E38" s="38"/>
      <c r="F38" s="38"/>
      <c r="G38" s="38"/>
      <c r="H38" s="33"/>
      <c r="I38" s="10"/>
      <c r="J38" s="38"/>
      <c r="K38" s="38"/>
      <c r="L38" s="38"/>
      <c r="M38" s="33"/>
      <c r="N38" s="38"/>
      <c r="O38" s="14"/>
      <c r="P38" s="12"/>
      <c r="Q38" s="10"/>
      <c r="R38" s="38"/>
    </row>
    <row r="39" spans="4:18" ht="8.25" customHeight="1"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4:18" ht="12.75"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7.5" customHeight="1">
      <c r="B41" s="2"/>
      <c r="D41" s="38"/>
      <c r="E41" s="40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4:18" ht="12.75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4:18" ht="12.75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4:18" ht="12.75">
      <c r="D44" s="38"/>
      <c r="E44" s="38"/>
      <c r="F44" s="38"/>
      <c r="G44" s="38"/>
      <c r="H44" s="38"/>
      <c r="I44" s="38"/>
      <c r="J44" s="38"/>
      <c r="K44" s="38"/>
      <c r="L44" s="6"/>
      <c r="M44" s="33"/>
      <c r="N44" s="10"/>
      <c r="O44" s="38"/>
      <c r="P44" s="38"/>
      <c r="Q44" s="38"/>
      <c r="R44" s="38"/>
    </row>
    <row r="45" spans="4:18" ht="12.75"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4:18" ht="12.75">
      <c r="D46" s="41"/>
      <c r="E46" s="41"/>
      <c r="F46" s="33"/>
      <c r="G46" s="38"/>
      <c r="H46" s="38"/>
      <c r="I46" s="38"/>
      <c r="J46" s="38"/>
      <c r="K46" s="38"/>
      <c r="L46" s="6"/>
      <c r="M46" s="33"/>
      <c r="N46" s="10"/>
      <c r="O46" s="6"/>
      <c r="P46" s="33"/>
      <c r="Q46" s="10"/>
      <c r="R46" s="38"/>
    </row>
    <row r="47" spans="4:18" ht="12.75">
      <c r="D47" s="41"/>
      <c r="E47" s="41"/>
      <c r="F47" s="33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4:18" ht="12.75">
      <c r="D48" s="38"/>
      <c r="E48" s="38"/>
      <c r="F48" s="38"/>
      <c r="G48" s="38"/>
      <c r="H48" s="38"/>
      <c r="I48" s="38"/>
      <c r="J48" s="38"/>
      <c r="K48" s="38"/>
      <c r="L48" s="38"/>
      <c r="M48" s="6"/>
      <c r="N48" s="33"/>
      <c r="O48" s="10"/>
      <c r="P48" s="11"/>
      <c r="Q48" s="12"/>
      <c r="R48" s="38"/>
    </row>
    <row r="49" spans="4:18" ht="12.75">
      <c r="D49" s="38"/>
      <c r="E49" s="38"/>
      <c r="F49" s="38"/>
      <c r="G49" s="38"/>
      <c r="H49" s="38"/>
      <c r="I49" s="38"/>
      <c r="J49" s="38"/>
      <c r="K49" s="38"/>
      <c r="L49" s="38"/>
      <c r="M49" s="6"/>
      <c r="N49" s="33"/>
      <c r="O49" s="10"/>
      <c r="P49" s="11"/>
      <c r="Q49" s="12"/>
      <c r="R49" s="38"/>
    </row>
    <row r="50" spans="4:18" ht="12.75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6"/>
      <c r="P50" s="33"/>
      <c r="Q50" s="10"/>
      <c r="R50" s="38"/>
    </row>
    <row r="51" spans="4:18" ht="12.75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6"/>
      <c r="P51" s="12"/>
      <c r="Q51" s="10"/>
      <c r="R51" s="38"/>
    </row>
    <row r="52" spans="4:18" ht="12.75">
      <c r="D52" s="10"/>
      <c r="E52" s="38"/>
      <c r="F52" s="38"/>
      <c r="G52" s="38"/>
      <c r="H52" s="33"/>
      <c r="I52" s="10"/>
      <c r="J52" s="38"/>
      <c r="K52" s="38"/>
      <c r="L52" s="38"/>
      <c r="M52" s="38"/>
      <c r="N52" s="38"/>
      <c r="O52" s="6"/>
      <c r="P52" s="12"/>
      <c r="Q52" s="10"/>
      <c r="R52" s="38"/>
    </row>
    <row r="53" spans="4:18" ht="12.75">
      <c r="D53" s="10"/>
      <c r="E53" s="38"/>
      <c r="F53" s="38"/>
      <c r="G53" s="38"/>
      <c r="H53" s="33"/>
      <c r="I53" s="10"/>
      <c r="J53" s="38"/>
      <c r="K53" s="38"/>
      <c r="L53" s="38"/>
      <c r="M53" s="33"/>
      <c r="N53" s="38"/>
      <c r="O53" s="14"/>
      <c r="P53" s="12"/>
      <c r="Q53" s="10"/>
      <c r="R53" s="38"/>
    </row>
    <row r="54" spans="4:18" ht="12.75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</sheetData>
  <sheetProtection password="DEAD" sheet="1" objects="1" scenarios="1" selectLockedCells="1"/>
  <mergeCells count="2">
    <mergeCell ref="B5:C5"/>
    <mergeCell ref="E5:F5"/>
  </mergeCells>
  <hyperlinks>
    <hyperlink ref="F3" r:id="rId1" display="fjurado@aq.upm.es"/>
  </hyperlinks>
  <printOptions/>
  <pageMargins left="0.67" right="0.75" top="1.299212598425197" bottom="1" header="0" footer="0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F16"/>
  <sheetViews>
    <sheetView zoomScale="120" zoomScaleNormal="120" workbookViewId="0" topLeftCell="A1">
      <selection activeCell="C13" sqref="C13"/>
    </sheetView>
  </sheetViews>
  <sheetFormatPr defaultColWidth="11.421875" defaultRowHeight="12.75"/>
  <cols>
    <col min="1" max="1" width="6.28125" style="0" customWidth="1"/>
    <col min="2" max="2" width="24.421875" style="0" customWidth="1"/>
    <col min="3" max="3" width="8.28125" style="0" customWidth="1"/>
    <col min="5" max="5" width="9.7109375" style="0" customWidth="1"/>
  </cols>
  <sheetData>
    <row r="2" spans="2:4" ht="15.75">
      <c r="B2" s="18" t="s">
        <v>39</v>
      </c>
      <c r="C2" s="18"/>
      <c r="D2" s="18"/>
    </row>
    <row r="4" spans="4:6" ht="12.75">
      <c r="D4" s="29"/>
      <c r="F4" s="29"/>
    </row>
    <row r="5" spans="2:6" ht="12.75">
      <c r="B5" s="3"/>
      <c r="C5" s="35" t="s">
        <v>1</v>
      </c>
      <c r="D5" s="4"/>
      <c r="E5" s="35" t="s">
        <v>38</v>
      </c>
      <c r="F5" s="4"/>
    </row>
    <row r="6" spans="2:6" ht="12.75">
      <c r="B6" s="13" t="s">
        <v>8</v>
      </c>
      <c r="C6" s="57">
        <v>1000</v>
      </c>
      <c r="D6" s="3" t="s">
        <v>2</v>
      </c>
      <c r="E6" s="57">
        <v>2000</v>
      </c>
      <c r="F6" s="3" t="s">
        <v>2</v>
      </c>
    </row>
    <row r="7" spans="2:6" ht="12.75">
      <c r="B7" s="13" t="s">
        <v>9</v>
      </c>
      <c r="C7" s="58">
        <v>1</v>
      </c>
      <c r="D7" s="3" t="s">
        <v>2</v>
      </c>
      <c r="E7" s="33"/>
      <c r="F7" s="39"/>
    </row>
    <row r="8" spans="2:6" ht="15.75">
      <c r="B8" s="13" t="s">
        <v>25</v>
      </c>
      <c r="C8" s="24">
        <f>0.1*C7</f>
        <v>0.1</v>
      </c>
      <c r="D8" s="3" t="s">
        <v>2</v>
      </c>
      <c r="E8" s="1" t="s">
        <v>22</v>
      </c>
      <c r="F8" s="23">
        <f>Em/Ec</f>
        <v>0.5</v>
      </c>
    </row>
    <row r="11" spans="2:3" ht="12.75">
      <c r="B11" s="22" t="s">
        <v>18</v>
      </c>
      <c r="C11" s="59">
        <v>300</v>
      </c>
    </row>
    <row r="13" spans="2:4" ht="12.75">
      <c r="B13" s="13" t="s">
        <v>31</v>
      </c>
      <c r="C13" s="60">
        <v>3</v>
      </c>
      <c r="D13" s="3" t="s">
        <v>0</v>
      </c>
    </row>
    <row r="15" spans="2:4" ht="12.75">
      <c r="B15" s="13" t="s">
        <v>42</v>
      </c>
      <c r="C15" s="60">
        <v>10</v>
      </c>
      <c r="D15" s="8" t="s">
        <v>6</v>
      </c>
    </row>
    <row r="16" spans="2:4" ht="14.25">
      <c r="B16" s="13" t="s">
        <v>43</v>
      </c>
      <c r="C16" s="60">
        <v>10</v>
      </c>
      <c r="D16" s="3" t="s">
        <v>2</v>
      </c>
    </row>
  </sheetData>
  <sheetProtection password="DEAD"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Jurado Jiménez</dc:creator>
  <cp:keywords/>
  <dc:description/>
  <cp:lastModifiedBy>FRANCISCO JURADO</cp:lastModifiedBy>
  <cp:lastPrinted>2004-03-01T01:50:53Z</cp:lastPrinted>
  <dcterms:created xsi:type="dcterms:W3CDTF">2002-02-25T09:23:20Z</dcterms:created>
  <dcterms:modified xsi:type="dcterms:W3CDTF">2004-10-29T00:36:11Z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